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7 CULTURA Y DEPORTE\"/>
    </mc:Choice>
  </mc:AlternateContent>
  <bookViews>
    <workbookView xWindow="0" yWindow="0" windowWidth="20490" windowHeight="7125"/>
  </bookViews>
  <sheets>
    <sheet name="c030502" sheetId="1" r:id="rId1"/>
  </sheets>
  <definedNames>
    <definedName name="_xlnm.Print_Area" localSheetId="0">'c030502'!$A$1:$R$54</definedName>
  </definedNames>
  <calcPr calcId="162913"/>
  <extLst>
    <ext uri="GoogleSheetsCustomDataVersion1">
      <go:sheetsCustomData xmlns:go="http://customooxmlschemas.google.com/" r:id="rId5" roundtripDataSignature="AMtx7mgjm1VNM4MMPxXhzaUfQ9wHv/TLWQ=="/>
    </ext>
  </extLst>
</workbook>
</file>

<file path=xl/calcChain.xml><?xml version="1.0" encoding="utf-8"?>
<calcChain xmlns="http://schemas.openxmlformats.org/spreadsheetml/2006/main">
  <c r="K48" i="1" l="1"/>
  <c r="J48" i="1"/>
  <c r="H48" i="1"/>
  <c r="G48" i="1"/>
  <c r="P48" i="1" s="1"/>
  <c r="F48" i="1"/>
  <c r="E48" i="1"/>
  <c r="P47" i="1"/>
  <c r="L47" i="1"/>
  <c r="H47" i="1"/>
  <c r="G47" i="1"/>
  <c r="F47" i="1"/>
  <c r="E47" i="1"/>
  <c r="C47" i="1"/>
  <c r="L46" i="1"/>
  <c r="L35" i="1" s="1"/>
  <c r="H46" i="1"/>
  <c r="G46" i="1"/>
  <c r="F46" i="1"/>
  <c r="E46" i="1"/>
  <c r="P46" i="1" s="1"/>
  <c r="J45" i="1"/>
  <c r="H45" i="1"/>
  <c r="G45" i="1"/>
  <c r="F45" i="1"/>
  <c r="P45" i="1" s="1"/>
  <c r="E45" i="1"/>
  <c r="J44" i="1"/>
  <c r="H44" i="1"/>
  <c r="G44" i="1"/>
  <c r="F44" i="1"/>
  <c r="P44" i="1" s="1"/>
  <c r="J43" i="1"/>
  <c r="H43" i="1"/>
  <c r="G43" i="1"/>
  <c r="F43" i="1"/>
  <c r="P43" i="1" s="1"/>
  <c r="E43" i="1"/>
  <c r="J42" i="1"/>
  <c r="H42" i="1"/>
  <c r="G42" i="1"/>
  <c r="F42" i="1"/>
  <c r="E42" i="1"/>
  <c r="C42" i="1"/>
  <c r="P42" i="1" s="1"/>
  <c r="J41" i="1"/>
  <c r="H41" i="1"/>
  <c r="G41" i="1"/>
  <c r="G35" i="1" s="1"/>
  <c r="F41" i="1"/>
  <c r="P41" i="1" s="1"/>
  <c r="C41" i="1"/>
  <c r="J40" i="1"/>
  <c r="H40" i="1"/>
  <c r="G40" i="1"/>
  <c r="F40" i="1"/>
  <c r="E40" i="1"/>
  <c r="P40" i="1" s="1"/>
  <c r="C40" i="1"/>
  <c r="J39" i="1"/>
  <c r="H39" i="1"/>
  <c r="H35" i="1" s="1"/>
  <c r="G39" i="1"/>
  <c r="F39" i="1"/>
  <c r="E39" i="1"/>
  <c r="P39" i="1" s="1"/>
  <c r="J38" i="1"/>
  <c r="H38" i="1"/>
  <c r="G38" i="1"/>
  <c r="F38" i="1"/>
  <c r="P38" i="1" s="1"/>
  <c r="E38" i="1"/>
  <c r="K37" i="1"/>
  <c r="J37" i="1"/>
  <c r="H37" i="1"/>
  <c r="G37" i="1"/>
  <c r="F37" i="1"/>
  <c r="E37" i="1"/>
  <c r="E35" i="1" s="1"/>
  <c r="C37" i="1"/>
  <c r="P37" i="1" s="1"/>
  <c r="O35" i="1"/>
  <c r="N35" i="1"/>
  <c r="M35" i="1"/>
  <c r="K35" i="1"/>
  <c r="J35" i="1"/>
  <c r="I35" i="1"/>
  <c r="F35" i="1"/>
  <c r="D35" i="1"/>
  <c r="P24" i="1"/>
  <c r="P23" i="1"/>
  <c r="P22" i="1"/>
  <c r="P21" i="1"/>
  <c r="P20" i="1"/>
  <c r="P19" i="1"/>
  <c r="P18" i="1"/>
  <c r="P17" i="1"/>
  <c r="P16" i="1"/>
  <c r="P15" i="1"/>
  <c r="P14" i="1"/>
  <c r="P13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35" i="1" l="1"/>
  <c r="C35" i="1"/>
</calcChain>
</file>

<file path=xl/sharedStrings.xml><?xml version="1.0" encoding="utf-8"?>
<sst xmlns="http://schemas.openxmlformats.org/spreadsheetml/2006/main" count="140" uniqueCount="42">
  <si>
    <t>Bibliotecas de la Ciudad de Salta</t>
  </si>
  <si>
    <t xml:space="preserve">3.7.2.1_ Biblioteca Provincial "Dr. Victorino de la Plaza". </t>
  </si>
  <si>
    <t xml:space="preserve">            Lectores que consultaron en Biblioteca y a domicilio según mes. Ciudad de Salta. Año 2021</t>
  </si>
  <si>
    <t>Lectores que consultaron</t>
  </si>
  <si>
    <t>Mes</t>
  </si>
  <si>
    <t>Secciones</t>
  </si>
  <si>
    <t>Total Lectores</t>
  </si>
  <si>
    <t>Literatura Salteña</t>
  </si>
  <si>
    <t>Tesoro</t>
  </si>
  <si>
    <t>Hemeroteca</t>
  </si>
  <si>
    <t>Biblioteca infantil</t>
  </si>
  <si>
    <t>General</t>
  </si>
  <si>
    <t>Biblioteca Pedagógica</t>
  </si>
  <si>
    <t>Biblioteca Binacional "Juana Manuela Gorriti"</t>
  </si>
  <si>
    <t>Juvenil "Prof. Oscar Montenegro"</t>
  </si>
  <si>
    <t>Literatura</t>
  </si>
  <si>
    <t>Enseñanza Media</t>
  </si>
  <si>
    <t>Biblioteca de Discapacidad Visual</t>
  </si>
  <si>
    <t>Biblioteca de la Diversidad</t>
  </si>
  <si>
    <t>Colecciones Especiales</t>
  </si>
  <si>
    <t>Total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</si>
  <si>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</si>
  <si>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</si>
  <si>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</si>
  <si>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</si>
  <si>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</si>
  <si>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</si>
  <si>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</si>
  <si>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</si>
  <si>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</si>
  <si>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</si>
  <si>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</si>
  <si>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</si>
  <si>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</si>
  <si>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Cultura, Turismo y Deportes. Secretaría de Cultura. Coordinación General de Bibliotecas y Archivos</t>
    </r>
  </si>
  <si>
    <t>Materiales Consultados</t>
  </si>
  <si>
    <t>Biblioteca de la diversidad</t>
  </si>
  <si>
    <t>Biblioteca de Discapacitados Visuales</t>
  </si>
  <si>
    <t>Nota:</t>
  </si>
  <si>
    <t xml:space="preserve">A partir del año 2017, la base de datos de la Coordinación General de Bibliotecas y Archivos, que hasta el momento era manual, comienza a ser automatizada. Como es un año </t>
  </si>
  <si>
    <t>de pruebas y aprendizaje, conviven entonces los dos sistemas, y hay desfasajes hasta que el personal tiene pleno manejo de la herramienta informática.</t>
  </si>
  <si>
    <t>Fuente: Ministerio de Cultura, Turismo y Deportes. Secretaría de Cultura. Coordinación General de Bibliotecas y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</si>
</sst>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6" x14ac:knownFonts="1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sz val="8"/>
      <color rgb="FF000000"/>
      <name val="Arial"/>
    </font>
    <font>
      <sz val="8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0" fontId="1" fillId="2" borderId="12" xfId="0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2" fillId="2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3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showWhiteSpace="0" view="pageLayout" zoomScaleNormal="100" workbookViewId="0">
      <selection activeCell="H6" sqref="H6"/>
    </sheetView>
  </sheetViews>
  <sheetFormatPr baseColWidth="10" defaultColWidth="12.5703125" defaultRowHeight="15" customHeight="1" x14ac:dyDescent="0.2"/>
  <cols>
    <col min="1" max="1" width="1.7109375" customWidth="1"/>
    <col min="2" max="2" width="13" customWidth="1"/>
    <col min="3" max="3" width="8.7109375" customWidth="1"/>
    <col min="4" max="4" width="6.7109375" customWidth="1"/>
    <col min="5" max="5" width="10.5703125" customWidth="1"/>
    <col min="6" max="6" width="8.5703125" customWidth="1"/>
    <col min="7" max="7" width="7.140625" customWidth="1"/>
    <col min="8" max="8" width="9.7109375" customWidth="1"/>
    <col min="9" max="9" width="8.5703125" customWidth="1"/>
    <col min="10" max="10" width="11.42578125" customWidth="1"/>
    <col min="11" max="11" width="8.42578125" customWidth="1"/>
    <col min="12" max="12" width="9.42578125" customWidth="1"/>
    <col min="13" max="13" width="11" customWidth="1"/>
    <col min="14" max="14" width="12.140625" customWidth="1"/>
    <col min="15" max="15" width="13.28515625" customWidth="1"/>
    <col min="16" max="16" width="8.5703125" customWidth="1"/>
    <col min="17" max="17" width="7.42578125" customWidth="1"/>
    <col min="18" max="18" width="8.140625" customWidth="1"/>
    <col min="19" max="19" width="8.28515625" customWidth="1"/>
    <col min="20" max="20" width="8.85546875" customWidth="1"/>
    <col min="21" max="21" width="9.7109375" customWidth="1"/>
    <col min="22" max="26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" t="s">
        <v>0</v>
      </c>
      <c r="C2" s="2"/>
      <c r="D2" s="2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44" t="s">
        <v>1</v>
      </c>
      <c r="C4" s="42"/>
      <c r="D4" s="42"/>
      <c r="E4" s="42"/>
      <c r="F4" s="42"/>
      <c r="G4" s="4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  <c r="S5" s="1"/>
      <c r="T5" s="1"/>
      <c r="U5" s="1"/>
      <c r="V5" s="1"/>
      <c r="W5" s="1"/>
      <c r="X5" s="1"/>
      <c r="Y5" s="1"/>
      <c r="Z5" s="1"/>
    </row>
    <row r="6" spans="1:26" ht="4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"/>
      <c r="B7" s="4" t="s">
        <v>3</v>
      </c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1"/>
      <c r="B8" s="36" t="s">
        <v>4</v>
      </c>
      <c r="C8" s="45" t="s">
        <v>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36" t="s">
        <v>6</v>
      </c>
      <c r="Q8" s="1"/>
      <c r="R8" s="1"/>
      <c r="S8" s="4"/>
      <c r="T8" s="4"/>
      <c r="U8" s="4"/>
      <c r="V8" s="1"/>
      <c r="W8" s="1"/>
      <c r="X8" s="1"/>
      <c r="Y8" s="1"/>
      <c r="Z8" s="1"/>
    </row>
    <row r="9" spans="1:26" ht="60.75" customHeight="1" x14ac:dyDescent="0.2">
      <c r="A9" s="1"/>
      <c r="B9" s="37"/>
      <c r="C9" s="5" t="s">
        <v>7</v>
      </c>
      <c r="D9" s="5" t="s">
        <v>8</v>
      </c>
      <c r="E9" s="6" t="s">
        <v>9</v>
      </c>
      <c r="F9" s="5" t="s">
        <v>10</v>
      </c>
      <c r="G9" s="5" t="s">
        <v>11</v>
      </c>
      <c r="H9" s="5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5" t="s">
        <v>17</v>
      </c>
      <c r="N9" s="5" t="s">
        <v>18</v>
      </c>
      <c r="O9" s="5" t="s">
        <v>19</v>
      </c>
      <c r="P9" s="37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.5" customHeight="1" x14ac:dyDescent="0.2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"/>
      <c r="Q10" s="8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2" t="s">
        <v>20</v>
      </c>
      <c r="C11" s="8">
        <f t="shared" ref="C11:P11" si="0">SUM(C13:C24)</f>
        <v>1419</v>
      </c>
      <c r="D11" s="8">
        <f t="shared" si="0"/>
        <v>2</v>
      </c>
      <c r="E11" s="8">
        <f t="shared" si="0"/>
        <v>2599</v>
      </c>
      <c r="F11" s="8">
        <f t="shared" si="0"/>
        <v>1844</v>
      </c>
      <c r="G11" s="8">
        <f t="shared" si="0"/>
        <v>3973</v>
      </c>
      <c r="H11" s="8">
        <f t="shared" si="0"/>
        <v>2686</v>
      </c>
      <c r="I11" s="8">
        <f t="shared" si="0"/>
        <v>2</v>
      </c>
      <c r="J11" s="8">
        <f t="shared" si="0"/>
        <v>1098</v>
      </c>
      <c r="K11" s="8">
        <f t="shared" si="0"/>
        <v>1098</v>
      </c>
      <c r="L11" s="8">
        <f t="shared" si="0"/>
        <v>557</v>
      </c>
      <c r="M11" s="8">
        <f t="shared" si="0"/>
        <v>3</v>
      </c>
      <c r="N11" s="8">
        <f t="shared" si="0"/>
        <v>27</v>
      </c>
      <c r="O11" s="8">
        <f t="shared" si="0"/>
        <v>8</v>
      </c>
      <c r="P11" s="8">
        <f t="shared" si="0"/>
        <v>15316</v>
      </c>
      <c r="Q11" s="9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 x14ac:dyDescent="0.2">
      <c r="A12" s="1"/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1"/>
      <c r="B13" s="1" t="s">
        <v>21</v>
      </c>
      <c r="C13" s="10">
        <v>35</v>
      </c>
      <c r="D13" s="10" t="s">
        <v>22</v>
      </c>
      <c r="E13" s="10">
        <v>74</v>
      </c>
      <c r="F13" s="10">
        <v>45</v>
      </c>
      <c r="G13" s="10">
        <v>194</v>
      </c>
      <c r="H13" s="10">
        <v>32</v>
      </c>
      <c r="I13" s="10" t="s">
        <v>22</v>
      </c>
      <c r="J13" s="10">
        <v>64</v>
      </c>
      <c r="K13" s="10">
        <v>51</v>
      </c>
      <c r="L13" s="10">
        <v>5</v>
      </c>
      <c r="M13" s="10" t="s">
        <v>22</v>
      </c>
      <c r="N13" s="10">
        <v>6</v>
      </c>
      <c r="O13" s="10" t="s">
        <v>22</v>
      </c>
      <c r="P13" s="11">
        <f t="shared" ref="P13:P24" si="1">SUM(C13:O13)</f>
        <v>506</v>
      </c>
      <c r="Q13" s="9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1" t="s">
        <v>23</v>
      </c>
      <c r="C14" s="10">
        <v>24</v>
      </c>
      <c r="D14" s="10" t="s">
        <v>22</v>
      </c>
      <c r="E14" s="10">
        <v>74</v>
      </c>
      <c r="F14" s="10">
        <v>61</v>
      </c>
      <c r="G14" s="10">
        <v>319</v>
      </c>
      <c r="H14" s="10">
        <v>76</v>
      </c>
      <c r="I14" s="10" t="s">
        <v>22</v>
      </c>
      <c r="J14" s="10">
        <v>71</v>
      </c>
      <c r="K14" s="10">
        <v>54</v>
      </c>
      <c r="L14" s="10">
        <v>13</v>
      </c>
      <c r="M14" s="10" t="s">
        <v>22</v>
      </c>
      <c r="N14" s="10">
        <v>1</v>
      </c>
      <c r="O14" s="10" t="s">
        <v>22</v>
      </c>
      <c r="P14" s="11">
        <f t="shared" si="1"/>
        <v>693</v>
      </c>
      <c r="Q14" s="9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1" t="s">
        <v>24</v>
      </c>
      <c r="C15" s="10">
        <v>32</v>
      </c>
      <c r="D15" s="10" t="s">
        <v>22</v>
      </c>
      <c r="E15" s="10">
        <v>196</v>
      </c>
      <c r="F15" s="10">
        <v>88</v>
      </c>
      <c r="G15" s="10">
        <v>336</v>
      </c>
      <c r="H15" s="10">
        <v>228</v>
      </c>
      <c r="I15" s="10" t="s">
        <v>22</v>
      </c>
      <c r="J15" s="10">
        <v>77</v>
      </c>
      <c r="K15" s="10">
        <v>80</v>
      </c>
      <c r="L15" s="10">
        <v>40</v>
      </c>
      <c r="M15" s="10" t="s">
        <v>22</v>
      </c>
      <c r="N15" s="10">
        <v>2</v>
      </c>
      <c r="O15" s="10">
        <v>1</v>
      </c>
      <c r="P15" s="11">
        <f t="shared" si="1"/>
        <v>1080</v>
      </c>
      <c r="Q15" s="9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1" t="s">
        <v>25</v>
      </c>
      <c r="C16" s="10">
        <v>178</v>
      </c>
      <c r="D16" s="10" t="s">
        <v>22</v>
      </c>
      <c r="E16" s="10">
        <v>180</v>
      </c>
      <c r="F16" s="10">
        <v>157</v>
      </c>
      <c r="G16" s="10">
        <v>383</v>
      </c>
      <c r="H16" s="10">
        <v>186</v>
      </c>
      <c r="I16" s="10" t="s">
        <v>22</v>
      </c>
      <c r="J16" s="10">
        <v>57</v>
      </c>
      <c r="K16" s="10">
        <v>93</v>
      </c>
      <c r="L16" s="10">
        <v>33</v>
      </c>
      <c r="M16" s="10" t="s">
        <v>22</v>
      </c>
      <c r="N16" s="10">
        <v>1</v>
      </c>
      <c r="O16" s="10">
        <v>3</v>
      </c>
      <c r="P16" s="11">
        <f t="shared" si="1"/>
        <v>1271</v>
      </c>
      <c r="Q16" s="9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1" t="s">
        <v>26</v>
      </c>
      <c r="C17" s="10">
        <v>156</v>
      </c>
      <c r="D17" s="10" t="s">
        <v>22</v>
      </c>
      <c r="E17" s="10">
        <v>201</v>
      </c>
      <c r="F17" s="10">
        <v>185</v>
      </c>
      <c r="G17" s="10">
        <v>342</v>
      </c>
      <c r="H17" s="10">
        <v>195</v>
      </c>
      <c r="I17" s="10" t="s">
        <v>22</v>
      </c>
      <c r="J17" s="10">
        <v>37</v>
      </c>
      <c r="K17" s="10">
        <v>79</v>
      </c>
      <c r="L17" s="10">
        <v>38</v>
      </c>
      <c r="M17" s="10" t="s">
        <v>22</v>
      </c>
      <c r="N17" s="10">
        <v>1</v>
      </c>
      <c r="O17" s="10">
        <v>1</v>
      </c>
      <c r="P17" s="11">
        <f t="shared" si="1"/>
        <v>1235</v>
      </c>
      <c r="Q17" s="9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1" t="s">
        <v>27</v>
      </c>
      <c r="C18" s="10">
        <v>170</v>
      </c>
      <c r="D18" s="10" t="s">
        <v>22</v>
      </c>
      <c r="E18" s="10">
        <v>294</v>
      </c>
      <c r="F18" s="10">
        <v>203</v>
      </c>
      <c r="G18" s="10">
        <v>325</v>
      </c>
      <c r="H18" s="10">
        <v>291</v>
      </c>
      <c r="I18" s="10" t="s">
        <v>22</v>
      </c>
      <c r="J18" s="10">
        <v>62</v>
      </c>
      <c r="K18" s="10">
        <v>84</v>
      </c>
      <c r="L18" s="10">
        <v>71</v>
      </c>
      <c r="M18" s="10">
        <v>1</v>
      </c>
      <c r="N18" s="10">
        <v>2</v>
      </c>
      <c r="O18" s="10" t="s">
        <v>22</v>
      </c>
      <c r="P18" s="11">
        <f t="shared" si="1"/>
        <v>1503</v>
      </c>
      <c r="Q18" s="9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1" t="s">
        <v>28</v>
      </c>
      <c r="C19" s="10">
        <v>95</v>
      </c>
      <c r="D19" s="10" t="s">
        <v>22</v>
      </c>
      <c r="E19" s="10">
        <v>248</v>
      </c>
      <c r="F19" s="10">
        <v>193</v>
      </c>
      <c r="G19" s="10">
        <v>252</v>
      </c>
      <c r="H19" s="10">
        <v>235</v>
      </c>
      <c r="I19" s="10" t="s">
        <v>22</v>
      </c>
      <c r="J19" s="10">
        <v>133</v>
      </c>
      <c r="K19" s="10">
        <v>90</v>
      </c>
      <c r="L19" s="10">
        <v>47</v>
      </c>
      <c r="M19" s="10" t="s">
        <v>22</v>
      </c>
      <c r="N19" s="10">
        <v>2</v>
      </c>
      <c r="O19" s="10">
        <v>1</v>
      </c>
      <c r="P19" s="11">
        <f t="shared" si="1"/>
        <v>1296</v>
      </c>
      <c r="Q19" s="9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1" t="s">
        <v>29</v>
      </c>
      <c r="C20" s="10">
        <v>115</v>
      </c>
      <c r="D20" s="10" t="s">
        <v>22</v>
      </c>
      <c r="E20" s="10">
        <v>203</v>
      </c>
      <c r="F20" s="10">
        <v>218</v>
      </c>
      <c r="G20" s="10">
        <v>353</v>
      </c>
      <c r="H20" s="10">
        <v>376</v>
      </c>
      <c r="I20" s="10" t="s">
        <v>22</v>
      </c>
      <c r="J20" s="10">
        <v>123</v>
      </c>
      <c r="K20" s="10">
        <v>108</v>
      </c>
      <c r="L20" s="10">
        <v>75</v>
      </c>
      <c r="M20" s="10">
        <v>1</v>
      </c>
      <c r="N20" s="10">
        <v>3</v>
      </c>
      <c r="O20" s="10">
        <v>1</v>
      </c>
      <c r="P20" s="11">
        <f t="shared" si="1"/>
        <v>1576</v>
      </c>
      <c r="Q20" s="9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1" t="s">
        <v>30</v>
      </c>
      <c r="C21" s="10">
        <v>111</v>
      </c>
      <c r="D21" s="10">
        <v>1</v>
      </c>
      <c r="E21" s="10">
        <v>439</v>
      </c>
      <c r="F21" s="10">
        <v>193</v>
      </c>
      <c r="G21" s="10">
        <v>310</v>
      </c>
      <c r="H21" s="10">
        <v>333</v>
      </c>
      <c r="I21" s="10">
        <v>2</v>
      </c>
      <c r="J21" s="10">
        <v>118</v>
      </c>
      <c r="K21" s="10">
        <v>112</v>
      </c>
      <c r="L21" s="10">
        <v>75</v>
      </c>
      <c r="M21" s="10" t="s">
        <v>22</v>
      </c>
      <c r="N21" s="10">
        <v>1</v>
      </c>
      <c r="O21" s="10">
        <v>1</v>
      </c>
      <c r="P21" s="11">
        <f t="shared" si="1"/>
        <v>1696</v>
      </c>
      <c r="Q21" s="9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 t="s">
        <v>31</v>
      </c>
      <c r="C22" s="10">
        <v>104</v>
      </c>
      <c r="D22" s="10" t="s">
        <v>22</v>
      </c>
      <c r="E22" s="10">
        <v>245</v>
      </c>
      <c r="F22" s="10">
        <v>167</v>
      </c>
      <c r="G22" s="10">
        <v>359</v>
      </c>
      <c r="H22" s="10">
        <v>285</v>
      </c>
      <c r="I22" s="10" t="s">
        <v>22</v>
      </c>
      <c r="J22" s="10">
        <v>119</v>
      </c>
      <c r="K22" s="10">
        <v>102</v>
      </c>
      <c r="L22" s="10">
        <v>68</v>
      </c>
      <c r="M22" s="10">
        <v>1</v>
      </c>
      <c r="N22" s="10">
        <v>5</v>
      </c>
      <c r="O22" s="10" t="s">
        <v>22</v>
      </c>
      <c r="P22" s="11">
        <f t="shared" si="1"/>
        <v>1455</v>
      </c>
      <c r="Q22" s="9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 t="s">
        <v>32</v>
      </c>
      <c r="C23" s="10">
        <v>279</v>
      </c>
      <c r="D23" s="10" t="s">
        <v>22</v>
      </c>
      <c r="E23" s="10">
        <v>246</v>
      </c>
      <c r="F23" s="10">
        <v>168</v>
      </c>
      <c r="G23" s="10">
        <v>492</v>
      </c>
      <c r="H23" s="10">
        <v>316</v>
      </c>
      <c r="I23" s="10" t="s">
        <v>22</v>
      </c>
      <c r="J23" s="10">
        <v>118</v>
      </c>
      <c r="K23" s="10">
        <v>109</v>
      </c>
      <c r="L23" s="10">
        <v>71</v>
      </c>
      <c r="M23" s="10" t="s">
        <v>22</v>
      </c>
      <c r="N23" s="10">
        <v>2</v>
      </c>
      <c r="O23" s="10" t="s">
        <v>22</v>
      </c>
      <c r="P23" s="11">
        <f t="shared" si="1"/>
        <v>1801</v>
      </c>
      <c r="Q23" s="9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2" t="s">
        <v>33</v>
      </c>
      <c r="C24" s="13">
        <v>120</v>
      </c>
      <c r="D24" s="13">
        <v>1</v>
      </c>
      <c r="E24" s="13">
        <v>199</v>
      </c>
      <c r="F24" s="13">
        <v>166</v>
      </c>
      <c r="G24" s="13">
        <v>308</v>
      </c>
      <c r="H24" s="13">
        <v>133</v>
      </c>
      <c r="I24" s="13" t="s">
        <v>22</v>
      </c>
      <c r="J24" s="13">
        <v>119</v>
      </c>
      <c r="K24" s="13">
        <v>136</v>
      </c>
      <c r="L24" s="13">
        <v>21</v>
      </c>
      <c r="M24" s="13" t="s">
        <v>22</v>
      </c>
      <c r="N24" s="13">
        <v>1</v>
      </c>
      <c r="O24" s="13" t="s">
        <v>22</v>
      </c>
      <c r="P24" s="14">
        <f t="shared" si="1"/>
        <v>1204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1"/>
      <c r="B26" s="1" t="s">
        <v>34</v>
      </c>
      <c r="C26" s="1"/>
      <c r="D26" s="1"/>
      <c r="E26" s="1"/>
      <c r="F26" s="1"/>
      <c r="G26" s="1"/>
      <c r="H26" s="1"/>
      <c r="I26" s="1"/>
      <c r="J26" s="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1"/>
      <c r="B31" s="4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36" t="s">
        <v>4</v>
      </c>
      <c r="C32" s="45" t="s">
        <v>5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36" t="s">
        <v>6</v>
      </c>
      <c r="Q32" s="15"/>
      <c r="R32" s="1"/>
      <c r="S32" s="1"/>
      <c r="T32" s="1"/>
      <c r="U32" s="1"/>
      <c r="V32" s="1"/>
      <c r="W32" s="1"/>
      <c r="X32" s="1"/>
      <c r="Y32" s="1"/>
      <c r="Z32" s="1"/>
    </row>
    <row r="33" spans="1:26" ht="56.25" customHeight="1" x14ac:dyDescent="0.2">
      <c r="A33" s="1"/>
      <c r="B33" s="37"/>
      <c r="C33" s="16" t="s">
        <v>7</v>
      </c>
      <c r="D33" s="16" t="s">
        <v>8</v>
      </c>
      <c r="E33" s="17" t="s">
        <v>9</v>
      </c>
      <c r="F33" s="16" t="s">
        <v>10</v>
      </c>
      <c r="G33" s="16" t="s">
        <v>11</v>
      </c>
      <c r="H33" s="16" t="s">
        <v>12</v>
      </c>
      <c r="I33" s="18" t="s">
        <v>13</v>
      </c>
      <c r="J33" s="18" t="s">
        <v>14</v>
      </c>
      <c r="K33" s="18" t="s">
        <v>15</v>
      </c>
      <c r="L33" s="18" t="s">
        <v>16</v>
      </c>
      <c r="M33" s="16" t="s">
        <v>36</v>
      </c>
      <c r="N33" s="16" t="s">
        <v>19</v>
      </c>
      <c r="O33" s="18" t="s">
        <v>37</v>
      </c>
      <c r="P33" s="37"/>
      <c r="Q33" s="19"/>
      <c r="R33" s="1"/>
      <c r="S33" s="1"/>
      <c r="T33" s="1"/>
      <c r="U33" s="1"/>
      <c r="V33" s="1"/>
      <c r="W33" s="1"/>
      <c r="X33" s="1"/>
      <c r="Y33" s="1"/>
      <c r="Z33" s="1"/>
    </row>
    <row r="34" spans="1:26" ht="4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5"/>
      <c r="K34" s="1"/>
      <c r="L34" s="1"/>
      <c r="M34" s="1"/>
      <c r="N34" s="1"/>
      <c r="O34" s="1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1"/>
      <c r="B35" s="2" t="s">
        <v>20</v>
      </c>
      <c r="C35" s="11">
        <f t="shared" ref="C35:P35" si="2">SUM(C37:C48)</f>
        <v>2347</v>
      </c>
      <c r="D35" s="11">
        <f t="shared" si="2"/>
        <v>2</v>
      </c>
      <c r="E35" s="11">
        <f t="shared" si="2"/>
        <v>4673</v>
      </c>
      <c r="F35" s="11">
        <f t="shared" si="2"/>
        <v>4094</v>
      </c>
      <c r="G35" s="11">
        <f t="shared" si="2"/>
        <v>8846</v>
      </c>
      <c r="H35" s="11">
        <f t="shared" si="2"/>
        <v>7322</v>
      </c>
      <c r="I35" s="11">
        <f t="shared" si="2"/>
        <v>2</v>
      </c>
      <c r="J35" s="11">
        <f t="shared" si="2"/>
        <v>2832</v>
      </c>
      <c r="K35" s="11">
        <f t="shared" si="2"/>
        <v>2826</v>
      </c>
      <c r="L35" s="11">
        <f t="shared" si="2"/>
        <v>1380</v>
      </c>
      <c r="M35" s="11">
        <f t="shared" si="2"/>
        <v>59</v>
      </c>
      <c r="N35" s="11">
        <f t="shared" si="2"/>
        <v>15</v>
      </c>
      <c r="O35" s="11">
        <f t="shared" si="2"/>
        <v>3</v>
      </c>
      <c r="P35" s="11">
        <f t="shared" si="2"/>
        <v>34401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.5" customHeight="1" x14ac:dyDescent="0.2">
      <c r="A36" s="1"/>
      <c r="B36" s="2"/>
      <c r="C36" s="48"/>
      <c r="D36" s="42"/>
      <c r="E36" s="42"/>
      <c r="F36" s="43"/>
      <c r="G36" s="21"/>
      <c r="H36" s="21"/>
      <c r="I36" s="21"/>
      <c r="J36" s="11"/>
      <c r="K36" s="22"/>
      <c r="L36" s="22"/>
      <c r="M36" s="22"/>
      <c r="N36" s="1"/>
      <c r="O36" s="23"/>
      <c r="P36" s="22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1"/>
      <c r="B37" s="1" t="s">
        <v>21</v>
      </c>
      <c r="C37" s="24">
        <f>2*35</f>
        <v>70</v>
      </c>
      <c r="D37" s="25" t="s">
        <v>22</v>
      </c>
      <c r="E37" s="24">
        <f t="shared" ref="E37:E38" si="3">1.5*74</f>
        <v>111</v>
      </c>
      <c r="F37" s="24">
        <f>45*2</f>
        <v>90</v>
      </c>
      <c r="G37" s="24">
        <f>2*194</f>
        <v>388</v>
      </c>
      <c r="H37" s="24">
        <f>2.5*32</f>
        <v>80</v>
      </c>
      <c r="I37" s="10" t="s">
        <v>22</v>
      </c>
      <c r="J37" s="24">
        <f>64*3</f>
        <v>192</v>
      </c>
      <c r="K37" s="24">
        <f>2*51</f>
        <v>102</v>
      </c>
      <c r="L37" s="24">
        <v>11</v>
      </c>
      <c r="M37" s="10">
        <v>12</v>
      </c>
      <c r="N37" s="25" t="s">
        <v>22</v>
      </c>
      <c r="O37" s="23" t="s">
        <v>22</v>
      </c>
      <c r="P37" s="11">
        <f t="shared" ref="P37:P48" si="4">SUM(C37:O37)</f>
        <v>1056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1"/>
      <c r="B38" s="1" t="s">
        <v>23</v>
      </c>
      <c r="C38" s="24">
        <v>44</v>
      </c>
      <c r="D38" s="25" t="s">
        <v>22</v>
      </c>
      <c r="E38" s="24">
        <f t="shared" si="3"/>
        <v>111</v>
      </c>
      <c r="F38" s="24">
        <f>2*61</f>
        <v>122</v>
      </c>
      <c r="G38" s="24">
        <f>2*319</f>
        <v>638</v>
      </c>
      <c r="H38" s="24">
        <f>3*76</f>
        <v>228</v>
      </c>
      <c r="I38" s="10" t="s">
        <v>22</v>
      </c>
      <c r="J38" s="24">
        <f>3*71</f>
        <v>213</v>
      </c>
      <c r="K38" s="24">
        <v>98</v>
      </c>
      <c r="L38" s="24">
        <v>31</v>
      </c>
      <c r="M38" s="10">
        <v>3</v>
      </c>
      <c r="N38" s="25" t="s">
        <v>22</v>
      </c>
      <c r="O38" s="23" t="s">
        <v>22</v>
      </c>
      <c r="P38" s="11">
        <f t="shared" si="4"/>
        <v>1488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1"/>
      <c r="B39" s="1" t="s">
        <v>24</v>
      </c>
      <c r="C39" s="24">
        <v>58</v>
      </c>
      <c r="D39" s="25" t="s">
        <v>22</v>
      </c>
      <c r="E39" s="24">
        <f>2*196</f>
        <v>392</v>
      </c>
      <c r="F39" s="24">
        <f>1.5*88</f>
        <v>132</v>
      </c>
      <c r="G39" s="24">
        <f>2*336</f>
        <v>672</v>
      </c>
      <c r="H39" s="24">
        <f>3*228</f>
        <v>684</v>
      </c>
      <c r="I39" s="10" t="s">
        <v>22</v>
      </c>
      <c r="J39" s="24">
        <f>3*77</f>
        <v>231</v>
      </c>
      <c r="K39" s="24">
        <v>235</v>
      </c>
      <c r="L39" s="24">
        <v>102</v>
      </c>
      <c r="M39" s="10">
        <v>5</v>
      </c>
      <c r="N39" s="26">
        <v>2</v>
      </c>
      <c r="O39" s="23" t="s">
        <v>22</v>
      </c>
      <c r="P39" s="11">
        <f t="shared" si="4"/>
        <v>2513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"/>
      <c r="B40" s="1" t="s">
        <v>25</v>
      </c>
      <c r="C40" s="24">
        <f>2*178</f>
        <v>356</v>
      </c>
      <c r="D40" s="25" t="s">
        <v>22</v>
      </c>
      <c r="E40" s="24">
        <f>1.5*180</f>
        <v>270</v>
      </c>
      <c r="F40" s="24">
        <f>2*157</f>
        <v>314</v>
      </c>
      <c r="G40" s="24">
        <f>2*383</f>
        <v>766</v>
      </c>
      <c r="H40" s="24">
        <f>2.5*186</f>
        <v>465</v>
      </c>
      <c r="I40" s="10" t="s">
        <v>22</v>
      </c>
      <c r="J40" s="24">
        <f>2*57</f>
        <v>114</v>
      </c>
      <c r="K40" s="24">
        <v>164</v>
      </c>
      <c r="L40" s="24">
        <v>85</v>
      </c>
      <c r="M40" s="10">
        <v>2</v>
      </c>
      <c r="N40" s="26">
        <v>3</v>
      </c>
      <c r="O40" s="23" t="s">
        <v>22</v>
      </c>
      <c r="P40" s="11">
        <f t="shared" si="4"/>
        <v>2539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1"/>
      <c r="B41" s="1" t="s">
        <v>26</v>
      </c>
      <c r="C41" s="24">
        <f>1.5*156</f>
        <v>234</v>
      </c>
      <c r="D41" s="26" t="s">
        <v>22</v>
      </c>
      <c r="E41" s="24">
        <v>362</v>
      </c>
      <c r="F41" s="24">
        <f>2.5*184</f>
        <v>460</v>
      </c>
      <c r="G41" s="24">
        <f>2.5*342</f>
        <v>855</v>
      </c>
      <c r="H41" s="24">
        <f>2.5*196</f>
        <v>490</v>
      </c>
      <c r="I41" s="10" t="s">
        <v>22</v>
      </c>
      <c r="J41" s="24">
        <f>3*37</f>
        <v>111</v>
      </c>
      <c r="K41" s="24">
        <v>213</v>
      </c>
      <c r="L41" s="24">
        <v>89</v>
      </c>
      <c r="M41" s="10">
        <v>3</v>
      </c>
      <c r="N41" s="26">
        <v>2</v>
      </c>
      <c r="O41" s="23" t="s">
        <v>22</v>
      </c>
      <c r="P41" s="11">
        <f t="shared" si="4"/>
        <v>2819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1" t="s">
        <v>27</v>
      </c>
      <c r="C42" s="24">
        <f>1.5*170</f>
        <v>255</v>
      </c>
      <c r="D42" s="25" t="s">
        <v>22</v>
      </c>
      <c r="E42" s="24">
        <f>2*294</f>
        <v>588</v>
      </c>
      <c r="F42" s="24">
        <f>2.5*202</f>
        <v>505</v>
      </c>
      <c r="G42" s="24">
        <f>2*325</f>
        <v>650</v>
      </c>
      <c r="H42" s="24">
        <f>3*291</f>
        <v>873</v>
      </c>
      <c r="I42" s="10" t="s">
        <v>22</v>
      </c>
      <c r="J42" s="24">
        <f>2.5*62</f>
        <v>155</v>
      </c>
      <c r="K42" s="24">
        <v>205</v>
      </c>
      <c r="L42" s="24">
        <v>158</v>
      </c>
      <c r="M42" s="10">
        <v>6</v>
      </c>
      <c r="N42" s="26" t="s">
        <v>22</v>
      </c>
      <c r="O42" s="23">
        <v>1</v>
      </c>
      <c r="P42" s="11">
        <f t="shared" si="4"/>
        <v>3396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 t="s">
        <v>28</v>
      </c>
      <c r="C43" s="24">
        <v>157</v>
      </c>
      <c r="D43" s="25" t="s">
        <v>22</v>
      </c>
      <c r="E43" s="24">
        <f>2*248</f>
        <v>496</v>
      </c>
      <c r="F43" s="24">
        <f>2*193</f>
        <v>386</v>
      </c>
      <c r="G43" s="24">
        <f>2*252</f>
        <v>504</v>
      </c>
      <c r="H43" s="24">
        <f>2.5*234</f>
        <v>585</v>
      </c>
      <c r="I43" s="10" t="s">
        <v>22</v>
      </c>
      <c r="J43" s="24">
        <f>2.5*132</f>
        <v>330</v>
      </c>
      <c r="K43" s="24">
        <v>262</v>
      </c>
      <c r="L43" s="27">
        <v>112</v>
      </c>
      <c r="M43" s="10">
        <v>3</v>
      </c>
      <c r="N43" s="26">
        <v>3</v>
      </c>
      <c r="O43" s="23">
        <v>1</v>
      </c>
      <c r="P43" s="11">
        <f t="shared" si="4"/>
        <v>2839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 t="s">
        <v>29</v>
      </c>
      <c r="C44" s="24">
        <v>208</v>
      </c>
      <c r="D44" s="26" t="s">
        <v>22</v>
      </c>
      <c r="E44" s="24">
        <v>306</v>
      </c>
      <c r="F44" s="24">
        <f>2*218</f>
        <v>436</v>
      </c>
      <c r="G44" s="24">
        <f>2.5*352</f>
        <v>880</v>
      </c>
      <c r="H44" s="24">
        <f>2.5*376</f>
        <v>940</v>
      </c>
      <c r="I44" s="10" t="s">
        <v>22</v>
      </c>
      <c r="J44" s="24">
        <f>2*123</f>
        <v>246</v>
      </c>
      <c r="K44" s="24">
        <v>298</v>
      </c>
      <c r="L44" s="24">
        <v>198</v>
      </c>
      <c r="M44" s="10">
        <v>7</v>
      </c>
      <c r="N44" s="26">
        <v>3</v>
      </c>
      <c r="O44" s="23" t="s">
        <v>22</v>
      </c>
      <c r="P44" s="11">
        <f t="shared" si="4"/>
        <v>3522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 t="s">
        <v>30</v>
      </c>
      <c r="C45" s="24">
        <v>178</v>
      </c>
      <c r="D45" s="26">
        <v>1</v>
      </c>
      <c r="E45" s="24">
        <f>1.5*438</f>
        <v>657</v>
      </c>
      <c r="F45" s="24">
        <f>2.5*192</f>
        <v>480</v>
      </c>
      <c r="G45" s="24">
        <f>2.5*310</f>
        <v>775</v>
      </c>
      <c r="H45" s="24">
        <f>3*334</f>
        <v>1002</v>
      </c>
      <c r="I45" s="10">
        <v>2</v>
      </c>
      <c r="J45" s="24">
        <f>2.5*118</f>
        <v>295</v>
      </c>
      <c r="K45" s="24">
        <v>318</v>
      </c>
      <c r="L45" s="24">
        <v>199</v>
      </c>
      <c r="M45" s="10">
        <v>4</v>
      </c>
      <c r="N45" s="26">
        <v>2</v>
      </c>
      <c r="O45" s="23">
        <v>1</v>
      </c>
      <c r="P45" s="11">
        <f t="shared" si="4"/>
        <v>3914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 t="s">
        <v>31</v>
      </c>
      <c r="C46" s="24">
        <v>186</v>
      </c>
      <c r="D46" s="25" t="s">
        <v>22</v>
      </c>
      <c r="E46" s="24">
        <f>2*245</f>
        <v>490</v>
      </c>
      <c r="F46" s="24">
        <f>2*167</f>
        <v>334</v>
      </c>
      <c r="G46" s="24">
        <f>2*359</f>
        <v>718</v>
      </c>
      <c r="H46" s="24">
        <f>3*285</f>
        <v>855</v>
      </c>
      <c r="I46" s="10" t="s">
        <v>22</v>
      </c>
      <c r="J46" s="24">
        <v>332</v>
      </c>
      <c r="K46" s="24">
        <v>285</v>
      </c>
      <c r="L46" s="24">
        <f>2*68</f>
        <v>136</v>
      </c>
      <c r="M46" s="10">
        <v>9</v>
      </c>
      <c r="N46" s="26" t="s">
        <v>22</v>
      </c>
      <c r="O46" s="23" t="s">
        <v>22</v>
      </c>
      <c r="P46" s="11">
        <f t="shared" si="4"/>
        <v>3345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 t="s">
        <v>32</v>
      </c>
      <c r="C47" s="24">
        <f>1.5*278</f>
        <v>417</v>
      </c>
      <c r="D47" s="25" t="s">
        <v>22</v>
      </c>
      <c r="E47" s="24">
        <f>2*246</f>
        <v>492</v>
      </c>
      <c r="F47" s="24">
        <f>2.5*168</f>
        <v>420</v>
      </c>
      <c r="G47" s="24">
        <f>2.5*492</f>
        <v>1230</v>
      </c>
      <c r="H47" s="24">
        <f>2.5*316</f>
        <v>790</v>
      </c>
      <c r="I47" s="10" t="s">
        <v>22</v>
      </c>
      <c r="J47" s="24">
        <v>318</v>
      </c>
      <c r="K47" s="24">
        <v>306</v>
      </c>
      <c r="L47" s="24">
        <f>2.5*72</f>
        <v>180</v>
      </c>
      <c r="M47" s="10">
        <v>3</v>
      </c>
      <c r="N47" s="26" t="s">
        <v>22</v>
      </c>
      <c r="O47" s="23" t="s">
        <v>22</v>
      </c>
      <c r="P47" s="11">
        <f t="shared" si="4"/>
        <v>4156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2" t="s">
        <v>33</v>
      </c>
      <c r="C48" s="28">
        <v>184</v>
      </c>
      <c r="D48" s="29">
        <v>1</v>
      </c>
      <c r="E48" s="28">
        <f>2*199</f>
        <v>398</v>
      </c>
      <c r="F48" s="28">
        <f>2.5*166</f>
        <v>415</v>
      </c>
      <c r="G48" s="28">
        <f>2.5*308</f>
        <v>770</v>
      </c>
      <c r="H48" s="28">
        <f>2.5*132</f>
        <v>330</v>
      </c>
      <c r="I48" s="13" t="s">
        <v>22</v>
      </c>
      <c r="J48" s="28">
        <f>2.5*118</f>
        <v>295</v>
      </c>
      <c r="K48" s="28">
        <f>2.5*136</f>
        <v>340</v>
      </c>
      <c r="L48" s="28">
        <v>79</v>
      </c>
      <c r="M48" s="13">
        <v>2</v>
      </c>
      <c r="N48" s="30" t="s">
        <v>22</v>
      </c>
      <c r="O48" s="31" t="s">
        <v>22</v>
      </c>
      <c r="P48" s="14">
        <f t="shared" si="4"/>
        <v>2814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.5" customHeight="1" x14ac:dyDescent="0.2">
      <c r="A49" s="1"/>
      <c r="B49" s="1"/>
      <c r="C49" s="1"/>
      <c r="D49" s="1"/>
      <c r="E49" s="1"/>
      <c r="F49" s="1"/>
      <c r="G49" s="1"/>
      <c r="H49" s="32"/>
      <c r="I49" s="9"/>
      <c r="J49" s="3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4" t="s">
        <v>38</v>
      </c>
      <c r="C50" s="1"/>
      <c r="D50" s="1"/>
      <c r="E50" s="1"/>
      <c r="F50" s="1"/>
      <c r="G50" s="1"/>
      <c r="H50" s="32"/>
      <c r="I50" s="32"/>
      <c r="J50" s="8"/>
      <c r="K50" s="8"/>
      <c r="L50" s="8"/>
      <c r="M50" s="8"/>
      <c r="N50" s="8"/>
      <c r="O50" s="8"/>
      <c r="P50" s="8"/>
      <c r="Q50" s="8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33" t="s">
        <v>39</v>
      </c>
      <c r="C51" s="1"/>
      <c r="D51" s="1"/>
      <c r="E51" s="1"/>
      <c r="F51" s="1"/>
      <c r="G51" s="1"/>
      <c r="H51" s="32"/>
      <c r="I51" s="9"/>
      <c r="J51" s="9"/>
      <c r="K51" s="9"/>
      <c r="L51" s="9"/>
      <c r="M51" s="9"/>
      <c r="N51" s="9"/>
      <c r="O51" s="9"/>
      <c r="P51" s="9"/>
      <c r="Q51" s="9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 t="s">
        <v>40</v>
      </c>
      <c r="C52" s="1"/>
      <c r="D52" s="1"/>
      <c r="E52" s="1"/>
      <c r="F52" s="1"/>
      <c r="G52" s="1"/>
      <c r="H52" s="32"/>
      <c r="I52" s="3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 t="s">
        <v>41</v>
      </c>
      <c r="C53" s="1"/>
      <c r="D53" s="1"/>
      <c r="E53" s="1"/>
      <c r="F53" s="1"/>
      <c r="G53" s="1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34"/>
      <c r="C54" s="8"/>
      <c r="D54" s="8"/>
      <c r="E54" s="8"/>
      <c r="F54" s="8"/>
      <c r="G54" s="8"/>
      <c r="H54" s="8"/>
      <c r="I54" s="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9"/>
      <c r="D55" s="9"/>
      <c r="E55" s="9"/>
      <c r="F55" s="9"/>
      <c r="G55" s="1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38"/>
      <c r="C57" s="41"/>
      <c r="D57" s="42"/>
      <c r="E57" s="42"/>
      <c r="F57" s="43"/>
      <c r="G57" s="1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39"/>
      <c r="C58" s="4"/>
      <c r="D58" s="4"/>
      <c r="E58" s="4"/>
      <c r="F58" s="4"/>
      <c r="G58" s="1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">
      <c r="A59" s="1"/>
      <c r="B59" s="39"/>
      <c r="C59" s="15"/>
      <c r="D59" s="15"/>
      <c r="E59" s="15"/>
      <c r="F59" s="15"/>
      <c r="G59" s="1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40"/>
      <c r="C60" s="4"/>
      <c r="D60" s="4"/>
      <c r="E60" s="4"/>
      <c r="F60" s="4"/>
      <c r="G60" s="1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5.25" customHeight="1" x14ac:dyDescent="0.2">
      <c r="A61" s="1"/>
      <c r="B61" s="4"/>
      <c r="C61" s="4"/>
      <c r="D61" s="4"/>
      <c r="E61" s="4"/>
      <c r="F61" s="4"/>
      <c r="G61" s="1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2"/>
      <c r="C62" s="8"/>
      <c r="D62" s="8"/>
      <c r="E62" s="8"/>
      <c r="F62" s="8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" customHeight="1" x14ac:dyDescent="0.2">
      <c r="A63" s="1"/>
      <c r="B63" s="2"/>
      <c r="C63" s="8"/>
      <c r="D63" s="8"/>
      <c r="E63" s="8"/>
      <c r="F63" s="8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23"/>
      <c r="D64" s="1"/>
      <c r="E64" s="23"/>
      <c r="F64" s="1"/>
      <c r="G64" s="2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2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2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22"/>
      <c r="E67" s="1"/>
      <c r="F67" s="1"/>
      <c r="G67" s="2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22"/>
      <c r="D68" s="1"/>
      <c r="E68" s="1"/>
      <c r="F68" s="1"/>
      <c r="G68" s="2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22"/>
      <c r="D69" s="22"/>
      <c r="E69" s="1"/>
      <c r="F69" s="22"/>
      <c r="G69" s="2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22"/>
      <c r="E70" s="1"/>
      <c r="F70" s="22"/>
      <c r="G70" s="2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2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22"/>
      <c r="E72" s="1"/>
      <c r="F72" s="22"/>
      <c r="G72" s="2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2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22"/>
      <c r="E74" s="1"/>
      <c r="F74" s="1"/>
      <c r="G74" s="2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22"/>
      <c r="E75" s="1"/>
      <c r="F75" s="1"/>
      <c r="G75" s="2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9"/>
      <c r="D76" s="9"/>
      <c r="E76" s="9"/>
      <c r="F76" s="9"/>
      <c r="G76" s="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4"/>
      <c r="C78" s="1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44"/>
      <c r="C80" s="42"/>
      <c r="D80" s="42"/>
      <c r="E80" s="42"/>
      <c r="F80" s="42"/>
      <c r="G80" s="43"/>
      <c r="H80" s="1"/>
      <c r="I80" s="1"/>
      <c r="J80" s="1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1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4"/>
      <c r="C83" s="4"/>
      <c r="D83" s="1"/>
      <c r="E83" s="1"/>
      <c r="F83" s="1"/>
      <c r="G83" s="1"/>
      <c r="H83" s="1"/>
      <c r="I83" s="1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38"/>
      <c r="C84" s="41"/>
      <c r="D84" s="42"/>
      <c r="E84" s="43"/>
      <c r="F84" s="15"/>
      <c r="G84" s="1"/>
      <c r="H84" s="15"/>
      <c r="I84" s="15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39"/>
      <c r="C85" s="4"/>
      <c r="D85" s="4"/>
      <c r="E85" s="4"/>
      <c r="F85" s="15"/>
      <c r="G85" s="1"/>
      <c r="H85" s="15"/>
      <c r="I85" s="4"/>
      <c r="J85" s="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39"/>
      <c r="C86" s="15"/>
      <c r="D86" s="15"/>
      <c r="E86" s="15"/>
      <c r="F86" s="15"/>
      <c r="G86" s="1"/>
      <c r="H86" s="15"/>
      <c r="I86" s="15"/>
      <c r="J86" s="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40"/>
      <c r="C87" s="4"/>
      <c r="D87" s="4"/>
      <c r="E87" s="15"/>
      <c r="F87" s="15"/>
      <c r="G87" s="1"/>
      <c r="H87" s="15"/>
      <c r="I87" s="4"/>
      <c r="J87" s="3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.75" customHeight="1" x14ac:dyDescent="0.2">
      <c r="A88" s="1"/>
      <c r="B88" s="4"/>
      <c r="C88" s="4"/>
      <c r="D88" s="4"/>
      <c r="E88" s="1"/>
      <c r="F88" s="15"/>
      <c r="G88" s="1"/>
      <c r="H88" s="4"/>
      <c r="I88" s="4"/>
      <c r="J88" s="3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2"/>
      <c r="C89" s="35"/>
      <c r="D89" s="35"/>
      <c r="E89" s="35"/>
      <c r="F89" s="35"/>
      <c r="G89" s="9"/>
      <c r="H89" s="8"/>
      <c r="I89" s="8"/>
      <c r="J89" s="3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" customHeight="1" x14ac:dyDescent="0.2">
      <c r="A90" s="1"/>
      <c r="B90" s="2"/>
      <c r="C90" s="35"/>
      <c r="D90" s="35"/>
      <c r="E90" s="35"/>
      <c r="F90" s="35"/>
      <c r="G90" s="9"/>
      <c r="H90" s="8"/>
      <c r="I90" s="8"/>
      <c r="J90" s="3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22"/>
      <c r="D91" s="22"/>
      <c r="E91" s="22"/>
      <c r="F91" s="22"/>
      <c r="G91" s="9"/>
      <c r="H91" s="32"/>
      <c r="I91" s="32"/>
      <c r="J91" s="3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22"/>
      <c r="D92" s="22"/>
      <c r="E92" s="22"/>
      <c r="F92" s="22"/>
      <c r="G92" s="9"/>
      <c r="H92" s="32"/>
      <c r="I92" s="32"/>
      <c r="J92" s="3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22"/>
      <c r="D93" s="22"/>
      <c r="E93" s="22"/>
      <c r="F93" s="22"/>
      <c r="G93" s="9"/>
      <c r="H93" s="9"/>
      <c r="I93" s="32"/>
      <c r="J93" s="3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22"/>
      <c r="D94" s="22"/>
      <c r="E94" s="22"/>
      <c r="F94" s="22"/>
      <c r="G94" s="9"/>
      <c r="H94" s="32"/>
      <c r="I94" s="32"/>
      <c r="J94" s="3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22"/>
      <c r="D95" s="22"/>
      <c r="E95" s="22"/>
      <c r="F95" s="22"/>
      <c r="G95" s="9"/>
      <c r="H95" s="32"/>
      <c r="I95" s="9"/>
      <c r="J95" s="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22"/>
      <c r="D96" s="22"/>
      <c r="E96" s="22"/>
      <c r="F96" s="22"/>
      <c r="G96" s="9"/>
      <c r="H96" s="32"/>
      <c r="I96" s="9"/>
      <c r="J96" s="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22"/>
      <c r="D97" s="22"/>
      <c r="E97" s="22"/>
      <c r="F97" s="22"/>
      <c r="G97" s="9"/>
      <c r="H97" s="32"/>
      <c r="I97" s="9"/>
      <c r="J97" s="3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22"/>
      <c r="D98" s="22"/>
      <c r="E98" s="22"/>
      <c r="F98" s="22"/>
      <c r="G98" s="9"/>
      <c r="H98" s="32"/>
      <c r="I98" s="9"/>
      <c r="J98" s="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22"/>
      <c r="D99" s="22"/>
      <c r="E99" s="22"/>
      <c r="F99" s="22"/>
      <c r="G99" s="9"/>
      <c r="H99" s="32"/>
      <c r="I99" s="32"/>
      <c r="J99" s="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22"/>
      <c r="D100" s="22"/>
      <c r="E100" s="22"/>
      <c r="F100" s="22"/>
      <c r="G100" s="9"/>
      <c r="H100" s="32"/>
      <c r="I100" s="9"/>
      <c r="J100" s="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22"/>
      <c r="D101" s="22"/>
      <c r="E101" s="22"/>
      <c r="F101" s="22"/>
      <c r="G101" s="9"/>
      <c r="H101" s="32"/>
      <c r="I101" s="32"/>
      <c r="J101" s="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22"/>
      <c r="D102" s="22"/>
      <c r="E102" s="22"/>
      <c r="F102" s="22"/>
      <c r="G102" s="9"/>
      <c r="H102" s="9"/>
      <c r="I102" s="9"/>
      <c r="J102" s="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9"/>
      <c r="D103" s="9"/>
      <c r="E103" s="9"/>
      <c r="F103" s="9"/>
      <c r="G103" s="1"/>
      <c r="H103" s="9"/>
      <c r="I103" s="9"/>
      <c r="J103" s="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9"/>
      <c r="D104" s="9"/>
      <c r="E104" s="32"/>
      <c r="F104" s="32"/>
      <c r="G104" s="1"/>
      <c r="H104" s="9"/>
      <c r="I104" s="9"/>
      <c r="J104" s="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9"/>
      <c r="D105" s="9"/>
      <c r="E105" s="32"/>
      <c r="F105" s="32"/>
      <c r="G105" s="1"/>
      <c r="H105" s="9"/>
      <c r="I105" s="9"/>
      <c r="J105" s="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9"/>
      <c r="D106" s="9"/>
      <c r="E106" s="32"/>
      <c r="F106" s="32"/>
      <c r="G106" s="1"/>
      <c r="H106" s="9"/>
      <c r="I106" s="9"/>
      <c r="J106" s="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4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38"/>
      <c r="C108" s="41"/>
      <c r="D108" s="43"/>
      <c r="E108" s="1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39"/>
      <c r="C109" s="4"/>
      <c r="D109" s="4"/>
      <c r="E109" s="1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39"/>
      <c r="C110" s="15"/>
      <c r="D110" s="15"/>
      <c r="E110" s="1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40"/>
      <c r="C111" s="4"/>
      <c r="D111" s="4"/>
      <c r="E111" s="1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" customHeight="1" x14ac:dyDescent="0.2">
      <c r="A112" s="1"/>
      <c r="B112" s="4"/>
      <c r="C112" s="4"/>
      <c r="D112" s="4"/>
      <c r="E112" s="1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2"/>
      <c r="C113" s="8"/>
      <c r="D113" s="8"/>
      <c r="E113" s="8"/>
      <c r="F113" s="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5.25" customHeight="1" x14ac:dyDescent="0.2">
      <c r="A114" s="1"/>
      <c r="B114" s="2"/>
      <c r="C114" s="8"/>
      <c r="D114" s="8"/>
      <c r="E114" s="8"/>
      <c r="F114" s="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22"/>
      <c r="D115" s="22"/>
      <c r="E115" s="22"/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22"/>
      <c r="D116" s="22"/>
      <c r="E116" s="22"/>
      <c r="F116" s="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22"/>
      <c r="D117" s="22"/>
      <c r="E117" s="22"/>
      <c r="F117" s="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22"/>
      <c r="D118" s="22"/>
      <c r="E118" s="22"/>
      <c r="F118" s="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22"/>
      <c r="D119" s="22"/>
      <c r="E119" s="22"/>
      <c r="F119" s="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22"/>
      <c r="D120" s="22"/>
      <c r="E120" s="22"/>
      <c r="F120" s="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22"/>
      <c r="D121" s="22"/>
      <c r="E121" s="22"/>
      <c r="F121" s="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22"/>
      <c r="D122" s="22"/>
      <c r="E122" s="22"/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22"/>
      <c r="D123" s="22"/>
      <c r="E123" s="22"/>
      <c r="F123" s="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22"/>
      <c r="D124" s="22"/>
      <c r="E124" s="22"/>
      <c r="F124" s="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22"/>
      <c r="D125" s="22"/>
      <c r="E125" s="22"/>
      <c r="F125" s="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22"/>
      <c r="D126" s="22"/>
      <c r="E126" s="22"/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4"/>
      <c r="C127" s="22"/>
      <c r="D127" s="22"/>
      <c r="E127" s="2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4"/>
      <c r="C129" s="11"/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P8:P9"/>
    <mergeCell ref="C32:O32"/>
    <mergeCell ref="P32:P33"/>
    <mergeCell ref="C36:F36"/>
    <mergeCell ref="B108:B111"/>
    <mergeCell ref="C108:D108"/>
    <mergeCell ref="B4:G4"/>
    <mergeCell ref="B8:B9"/>
    <mergeCell ref="C8:O8"/>
    <mergeCell ref="B32:B33"/>
    <mergeCell ref="B57:B60"/>
    <mergeCell ref="C57:F57"/>
    <mergeCell ref="B80:G80"/>
    <mergeCell ref="B84:B87"/>
    <mergeCell ref="C84:E84"/>
  </mergeCells>
  <pageMargins left="0.70866141732283472" right="0.70866141732283472" top="0.74803149606299213" bottom="0.74803149606299213" header="0" footer="0"/>
  <pageSetup paperSize="9" scale="72" orientation="landscape" r:id="rId1"/>
  <headerFooter>
    <oddFooter>&amp;L&amp;"-,Negrita Cursiva"Dirección Gral. de Estadísticas y Censo 
Provincia de Salta&amp;R&amp;"-,Negrita Cursiva"Anuario Estadístico 
2022 - Avance 2023</oddFooter>
  </headerFooter>
  <rowBreaks count="1" manualBreakCount="1">
    <brk id="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c030502</vt:lpstr>
      <vt:lpstr>'c030502'!Área_de_impresión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dcterms:created xsi:type="dcterms:W3CDTF">2004-09-22T16:58:47Z</dcterms:created>
  <dcterms:modified xsi:type="dcterms:W3CDTF">2024-03-15T14:34:26Z</dcterms:modified>
</cp:coreProperties>
</file>